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7795" windowHeight="11835"/>
  </bookViews>
  <sheets>
    <sheet name="ZOO VS JDG" sheetId="1" r:id="rId1"/>
  </sheets>
  <calcPr calcId="145621"/>
</workbook>
</file>

<file path=xl/calcChain.xml><?xml version="1.0" encoding="utf-8"?>
<calcChain xmlns="http://schemas.openxmlformats.org/spreadsheetml/2006/main">
  <c r="E15" i="1" l="1"/>
  <c r="C15" i="1"/>
  <c r="B15" i="1"/>
  <c r="C14" i="1"/>
  <c r="C11" i="1"/>
  <c r="C9" i="1"/>
  <c r="C10" i="1" s="1"/>
  <c r="C12" i="1" s="1"/>
  <c r="C13" i="1" s="1"/>
  <c r="C4" i="1"/>
  <c r="C5" i="1" s="1"/>
  <c r="C3" i="1"/>
  <c r="C2" i="1"/>
  <c r="B12" i="1"/>
  <c r="B6" i="1"/>
  <c r="D4" i="1"/>
  <c r="E4" i="1" s="1"/>
  <c r="G4" i="1" s="1"/>
  <c r="B5" i="1"/>
  <c r="G7" i="1"/>
  <c r="D3" i="1"/>
  <c r="D2" i="1"/>
  <c r="C6" i="1" l="1"/>
  <c r="C16" i="1" s="1"/>
  <c r="C18" i="1" s="1"/>
  <c r="C19" i="1" s="1"/>
  <c r="C22" i="1" s="1"/>
  <c r="D6" i="1"/>
  <c r="E5" i="1"/>
  <c r="G5" i="1" s="1"/>
  <c r="D5" i="1"/>
  <c r="E6" i="1"/>
  <c r="E14" i="1"/>
  <c r="B30" i="1"/>
  <c r="B31" i="1" s="1"/>
  <c r="B32" i="1" s="1"/>
  <c r="F28" i="1"/>
  <c r="F30" i="1" s="1"/>
  <c r="D21" i="1"/>
  <c r="D20" i="1"/>
  <c r="D15" i="1"/>
  <c r="D11" i="1"/>
  <c r="E11" i="1" s="1"/>
  <c r="F11" i="1" s="1"/>
  <c r="G11" i="1" s="1"/>
  <c r="B11" i="1"/>
  <c r="F9" i="1"/>
  <c r="G9" i="1" s="1"/>
  <c r="E9" i="1"/>
  <c r="E10" i="1" s="1"/>
  <c r="E12" i="1" s="1"/>
  <c r="E13" i="1" s="1"/>
  <c r="B9" i="1"/>
  <c r="B10" i="1" s="1"/>
  <c r="F8" i="1"/>
  <c r="G8" i="1" s="1"/>
  <c r="D8" i="1"/>
  <c r="F7" i="1"/>
  <c r="D7" i="1"/>
  <c r="B16" i="1"/>
  <c r="E3" i="1"/>
  <c r="F3" i="1" s="1"/>
  <c r="G3" i="1" s="1"/>
  <c r="E2" i="1"/>
  <c r="D16" i="1" l="1"/>
  <c r="E16" i="1"/>
  <c r="E18" i="1" s="1"/>
  <c r="E19" i="1" s="1"/>
  <c r="E22" i="1" s="1"/>
  <c r="F10" i="1"/>
  <c r="B13" i="1"/>
  <c r="D10" i="1"/>
  <c r="D12" i="1" s="1"/>
  <c r="D13" i="1" s="1"/>
  <c r="B17" i="1"/>
  <c r="B18" i="1" s="1"/>
  <c r="B19" i="1" s="1"/>
  <c r="B22" i="1" s="1"/>
  <c r="D17" i="1"/>
  <c r="D18" i="1" s="1"/>
  <c r="D19" i="1" s="1"/>
  <c r="D22" i="1" s="1"/>
  <c r="F33" i="1"/>
  <c r="F31" i="1"/>
  <c r="F32" i="1" s="1"/>
  <c r="F34" i="1" s="1"/>
  <c r="F35" i="1" s="1"/>
  <c r="F37" i="1" s="1"/>
  <c r="D9" i="1"/>
  <c r="B33" i="1"/>
  <c r="B34" i="1" s="1"/>
  <c r="B35" i="1" s="1"/>
  <c r="B37" i="1" s="1"/>
  <c r="F2" i="1"/>
  <c r="F6" i="1" s="1"/>
  <c r="F16" i="1" l="1"/>
  <c r="F21" i="1" s="1"/>
  <c r="G2" i="1"/>
  <c r="F12" i="1"/>
  <c r="G10" i="1"/>
  <c r="G12" i="1" s="1"/>
  <c r="G6" i="1" l="1"/>
  <c r="G16" i="1" s="1"/>
  <c r="G13" i="1"/>
  <c r="F17" i="1"/>
  <c r="F20" i="1"/>
  <c r="F13" i="1"/>
  <c r="G21" i="1" l="1"/>
  <c r="G17" i="1"/>
  <c r="G20" i="1"/>
  <c r="F18" i="1"/>
  <c r="F22" i="1"/>
  <c r="G18" i="1"/>
  <c r="G22" i="1"/>
</calcChain>
</file>

<file path=xl/sharedStrings.xml><?xml version="1.0" encoding="utf-8"?>
<sst xmlns="http://schemas.openxmlformats.org/spreadsheetml/2006/main" count="37" uniqueCount="37">
  <si>
    <t>sp z oo 9%</t>
  </si>
  <si>
    <t>sp zoo 19%</t>
  </si>
  <si>
    <t>CIT estoński 2mlnEuro</t>
  </si>
  <si>
    <t>JDG liniowy</t>
  </si>
  <si>
    <t>przychody</t>
  </si>
  <si>
    <t>koszty łącznie, razem z ZUS biuro itd.</t>
  </si>
  <si>
    <t>zysk firmy bez kosztów zarządu</t>
  </si>
  <si>
    <t>ZUS</t>
  </si>
  <si>
    <t>ilość faktur przychodowych</t>
  </si>
  <si>
    <t>ilośc faktur kosztowych</t>
  </si>
  <si>
    <t>ilośc dowodów wewnętrznych i wyciagi bankowe</t>
  </si>
  <si>
    <t>koszty pracownika firmy współpracującego z księgowością</t>
  </si>
  <si>
    <t>koszty biura rocznie</t>
  </si>
  <si>
    <t>koszty biura miesięcznie</t>
  </si>
  <si>
    <t>podatek i zdrowotne od wynagrodzenia członka</t>
  </si>
  <si>
    <t>ZYSk z uwzględnieniem kosztów zarządu</t>
  </si>
  <si>
    <t>podatek od zysku firmy</t>
  </si>
  <si>
    <t>ZYSK netto</t>
  </si>
  <si>
    <t>podatek od wyplaconej kwoty</t>
  </si>
  <si>
    <t>ZUS zdrowotne od wypłaconej kwoty</t>
  </si>
  <si>
    <t>danina solidarnościowa</t>
  </si>
  <si>
    <t>łącznie koszty i podatki</t>
  </si>
  <si>
    <t>WYLICZENIE</t>
  </si>
  <si>
    <t>zysk</t>
  </si>
  <si>
    <t>podatek %</t>
  </si>
  <si>
    <t>podatek</t>
  </si>
  <si>
    <t>zysk po opodatkowaniu</t>
  </si>
  <si>
    <t>podatek od dywidendy 19%</t>
  </si>
  <si>
    <t>odlcizenia od podatku odpowiednio 90% i 70% CIT</t>
  </si>
  <si>
    <t>podatek do zapłaty po odliczniu</t>
  </si>
  <si>
    <t>RAZEM podatek do zapłaty CIT + dywidenda</t>
  </si>
  <si>
    <t>% podatku</t>
  </si>
  <si>
    <t>dwa wynagrodzenia członków zarządu</t>
  </si>
  <si>
    <t>spółka jawna 2 wspólników</t>
  </si>
  <si>
    <t>najem prywatnego majątku do spółki - 10tys/msc</t>
  </si>
  <si>
    <t>podatek od najmu</t>
  </si>
  <si>
    <t>CIT estoński mały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</si>
</sst>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  <charset val="238"/>
    </font>
    <font>
      <sz val="14"/>
      <name val="Arial"/>
      <family val="2"/>
      <charset val="238"/>
    </font>
    <font>
      <sz val="14"/>
      <color rgb="FF000000"/>
      <name val="Calibri"/>
      <family val="2"/>
      <charset val="238"/>
    </font>
    <font>
      <sz val="14"/>
      <color rgb="FFFF0000"/>
      <name val="Arial"/>
      <family val="2"/>
      <charset val="238"/>
    </font>
    <font>
      <b/>
      <sz val="16"/>
      <color rgb="FF000000"/>
      <name val="Calibri"/>
      <family val="2"/>
      <charset val="238"/>
    </font>
    <font>
      <b/>
      <sz val="16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indent="1" readingOrder="1"/>
    </xf>
    <xf numFmtId="3" fontId="1" fillId="0" borderId="0" xfId="0" applyNumberFormat="1" applyFont="1"/>
    <xf numFmtId="0" fontId="2" fillId="0" borderId="0" xfId="0" applyFont="1" applyAlignment="1">
      <alignment horizontal="left" vertical="center" indent="1" readingOrder="1"/>
    </xf>
    <xf numFmtId="3" fontId="3" fillId="0" borderId="0" xfId="0" applyNumberFormat="1" applyFont="1"/>
    <xf numFmtId="9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left" vertical="center" indent="1" readingOrder="1"/>
    </xf>
    <xf numFmtId="3" fontId="5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B3" sqref="B3"/>
    </sheetView>
  </sheetViews>
  <sheetFormatPr defaultRowHeight="12.75" x14ac:dyDescent="0.2"/>
  <cols>
    <col min="1" max="1" width="63.5703125" customWidth="1"/>
    <col min="2" max="2" width="18.42578125" customWidth="1"/>
    <col min="3" max="3" width="33.42578125" customWidth="1"/>
    <col min="4" max="4" width="20.42578125" customWidth="1"/>
    <col min="5" max="5" width="33.42578125" customWidth="1"/>
    <col min="6" max="6" width="16.42578125" customWidth="1"/>
    <col min="7" max="7" width="30.42578125" customWidth="1"/>
  </cols>
  <sheetData>
    <row r="1" spans="1:7" ht="18" x14ac:dyDescent="0.25">
      <c r="A1" s="1"/>
      <c r="B1" s="1" t="s">
        <v>0</v>
      </c>
      <c r="C1" s="1" t="s">
        <v>36</v>
      </c>
      <c r="D1" s="1" t="s">
        <v>1</v>
      </c>
      <c r="E1" s="1" t="s">
        <v>2</v>
      </c>
      <c r="F1" s="1" t="s">
        <v>3</v>
      </c>
      <c r="G1" s="1" t="s">
        <v>33</v>
      </c>
    </row>
    <row r="2" spans="1:7" ht="18" x14ac:dyDescent="0.25">
      <c r="A2" s="2" t="s">
        <v>4</v>
      </c>
      <c r="B2" s="3">
        <v>1897900</v>
      </c>
      <c r="C2" s="3">
        <f t="shared" ref="C2" si="0">B2</f>
        <v>1897900</v>
      </c>
      <c r="D2" s="3">
        <f>B2</f>
        <v>1897900</v>
      </c>
      <c r="E2" s="3">
        <f t="shared" ref="E2:G3" si="1">D2</f>
        <v>1897900</v>
      </c>
      <c r="F2" s="3">
        <f t="shared" si="1"/>
        <v>1897900</v>
      </c>
      <c r="G2" s="3">
        <f t="shared" si="1"/>
        <v>1897900</v>
      </c>
    </row>
    <row r="3" spans="1:7" ht="18.75" x14ac:dyDescent="0.25">
      <c r="A3" s="4" t="s">
        <v>5</v>
      </c>
      <c r="B3" s="3">
        <v>555200</v>
      </c>
      <c r="C3" s="3">
        <f t="shared" ref="C3" si="2">B3</f>
        <v>555200</v>
      </c>
      <c r="D3" s="3">
        <f>B3</f>
        <v>555200</v>
      </c>
      <c r="E3" s="3">
        <f t="shared" si="1"/>
        <v>555200</v>
      </c>
      <c r="F3" s="3">
        <f t="shared" si="1"/>
        <v>555200</v>
      </c>
      <c r="G3" s="3">
        <f t="shared" si="1"/>
        <v>555200</v>
      </c>
    </row>
    <row r="4" spans="1:7" ht="18.75" x14ac:dyDescent="0.25">
      <c r="A4" s="4" t="s">
        <v>34</v>
      </c>
      <c r="B4" s="3">
        <v>120000</v>
      </c>
      <c r="C4" s="3">
        <f>B4</f>
        <v>120000</v>
      </c>
      <c r="D4" s="3">
        <f>B4</f>
        <v>120000</v>
      </c>
      <c r="E4" s="3">
        <f>D4</f>
        <v>120000</v>
      </c>
      <c r="F4" s="3"/>
      <c r="G4" s="3">
        <f>E4</f>
        <v>120000</v>
      </c>
    </row>
    <row r="5" spans="1:7" ht="18.75" x14ac:dyDescent="0.25">
      <c r="A5" s="4" t="s">
        <v>35</v>
      </c>
      <c r="B5" s="3">
        <f>IF((B4-100000)&gt;0,(B4-100000)*0.125+8500,B4*0.085)</f>
        <v>11000</v>
      </c>
      <c r="C5" s="3">
        <f t="shared" ref="C5:E5" si="3">IF((C4-100000)&gt;0,(C4-100000)*0.125+8500,C4*0.085)</f>
        <v>11000</v>
      </c>
      <c r="D5" s="3">
        <f t="shared" si="3"/>
        <v>11000</v>
      </c>
      <c r="E5" s="3">
        <f t="shared" si="3"/>
        <v>11000</v>
      </c>
      <c r="F5" s="3"/>
      <c r="G5" s="3">
        <f>E5</f>
        <v>11000</v>
      </c>
    </row>
    <row r="6" spans="1:7" ht="18.75" x14ac:dyDescent="0.25">
      <c r="A6" s="4" t="s">
        <v>6</v>
      </c>
      <c r="B6" s="3">
        <f>B2-B3-B4</f>
        <v>1222700</v>
      </c>
      <c r="C6" s="3">
        <f t="shared" ref="C6" si="4">C2-C3-C4</f>
        <v>1222700</v>
      </c>
      <c r="D6" s="3">
        <f t="shared" ref="D6:G6" si="5">D2-D3-D4</f>
        <v>1222700</v>
      </c>
      <c r="E6" s="3">
        <f t="shared" si="5"/>
        <v>1222700</v>
      </c>
      <c r="F6" s="3">
        <f t="shared" si="5"/>
        <v>1342700</v>
      </c>
      <c r="G6" s="3">
        <f t="shared" si="5"/>
        <v>1222700</v>
      </c>
    </row>
    <row r="7" spans="1:7" ht="18.75" x14ac:dyDescent="0.25">
      <c r="A7" s="4" t="s">
        <v>7</v>
      </c>
      <c r="B7" s="3">
        <v>0</v>
      </c>
      <c r="C7" s="3">
        <v>0</v>
      </c>
      <c r="D7" s="3">
        <f>B7</f>
        <v>0</v>
      </c>
      <c r="E7" s="3">
        <v>0</v>
      </c>
      <c r="F7" s="3">
        <f>1400*12</f>
        <v>16800</v>
      </c>
      <c r="G7" s="3">
        <f>1400*2*12</f>
        <v>33600</v>
      </c>
    </row>
    <row r="8" spans="1:7" ht="18.75" x14ac:dyDescent="0.25">
      <c r="A8" s="4" t="s">
        <v>8</v>
      </c>
      <c r="B8" s="3">
        <v>1200</v>
      </c>
      <c r="C8" s="3">
        <v>1200</v>
      </c>
      <c r="D8" s="3">
        <f>B8</f>
        <v>1200</v>
      </c>
      <c r="E8" s="3">
        <v>1200</v>
      </c>
      <c r="F8" s="3">
        <f>B8</f>
        <v>1200</v>
      </c>
      <c r="G8" s="3">
        <f>F8</f>
        <v>1200</v>
      </c>
    </row>
    <row r="9" spans="1:7" ht="18.75" x14ac:dyDescent="0.25">
      <c r="A9" s="4" t="s">
        <v>9</v>
      </c>
      <c r="B9" s="3">
        <f>B8</f>
        <v>1200</v>
      </c>
      <c r="C9" s="3">
        <f>C8</f>
        <v>1200</v>
      </c>
      <c r="D9" s="3">
        <f>B9</f>
        <v>1200</v>
      </c>
      <c r="E9" s="3">
        <f>E8</f>
        <v>1200</v>
      </c>
      <c r="F9" s="3">
        <f>B9</f>
        <v>1200</v>
      </c>
      <c r="G9" s="3">
        <f>F9</f>
        <v>1200</v>
      </c>
    </row>
    <row r="10" spans="1:7" ht="18.75" x14ac:dyDescent="0.25">
      <c r="A10" s="4" t="s">
        <v>10</v>
      </c>
      <c r="B10" s="3">
        <f>B8+B9+120</f>
        <v>2520</v>
      </c>
      <c r="C10" s="3">
        <f>C8+C9+120</f>
        <v>2520</v>
      </c>
      <c r="D10" s="3">
        <f>B10</f>
        <v>2520</v>
      </c>
      <c r="E10" s="3">
        <f>E8+E9+120</f>
        <v>2520</v>
      </c>
      <c r="F10" s="3">
        <f>B10/20</f>
        <v>126</v>
      </c>
      <c r="G10" s="3">
        <f>F10</f>
        <v>126</v>
      </c>
    </row>
    <row r="11" spans="1:7" ht="18.75" x14ac:dyDescent="0.25">
      <c r="A11" s="4" t="s">
        <v>11</v>
      </c>
      <c r="B11" s="3">
        <f>12*3000</f>
        <v>36000</v>
      </c>
      <c r="C11" s="3">
        <f>B11</f>
        <v>36000</v>
      </c>
      <c r="D11" s="3">
        <f>B11</f>
        <v>36000</v>
      </c>
      <c r="E11" s="3">
        <f>D11</f>
        <v>36000</v>
      </c>
      <c r="F11" s="3">
        <f>E11/4</f>
        <v>9000</v>
      </c>
      <c r="G11" s="3">
        <f>F11</f>
        <v>9000</v>
      </c>
    </row>
    <row r="12" spans="1:7" ht="18.75" x14ac:dyDescent="0.25">
      <c r="A12" s="4" t="s">
        <v>12</v>
      </c>
      <c r="B12" s="3">
        <f>13*1820+((B10/2+B9+B8)/20*200-200)/12*13</f>
        <v>63093.333333333336</v>
      </c>
      <c r="C12" s="3">
        <f>13*1820+((C10/2+C9+C8)/20*200-200)/12*13</f>
        <v>63093.333333333336</v>
      </c>
      <c r="D12" s="3">
        <f>13*1820+((D10/2+D9+D8)/20*200-200)/12*13</f>
        <v>63093.333333333336</v>
      </c>
      <c r="E12" s="3">
        <f>13*1820+((E10/2+E9+E8)/20*200-200)/12*13</f>
        <v>63093.333333333336</v>
      </c>
      <c r="F12" s="3">
        <f>310+(F10+F9+F8)/20*150-150</f>
        <v>19105</v>
      </c>
      <c r="G12" s="3">
        <f>310+(G10+G9+G8)/20*150-150</f>
        <v>19105</v>
      </c>
    </row>
    <row r="13" spans="1:7" ht="18.75" x14ac:dyDescent="0.25">
      <c r="A13" s="4" t="s">
        <v>13</v>
      </c>
      <c r="B13" s="3">
        <f t="shared" ref="B13:G13" si="6">B12/12</f>
        <v>5257.7777777777783</v>
      </c>
      <c r="C13" s="3">
        <f t="shared" si="6"/>
        <v>5257.7777777777783</v>
      </c>
      <c r="D13" s="3">
        <f t="shared" si="6"/>
        <v>5257.7777777777783</v>
      </c>
      <c r="E13" s="3">
        <f t="shared" si="6"/>
        <v>5257.7777777777783</v>
      </c>
      <c r="F13" s="3">
        <f t="shared" si="6"/>
        <v>1592.0833333333333</v>
      </c>
      <c r="G13" s="3">
        <f t="shared" si="6"/>
        <v>1592.0833333333333</v>
      </c>
    </row>
    <row r="14" spans="1:7" ht="18.75" x14ac:dyDescent="0.25">
      <c r="A14" s="4" t="s">
        <v>32</v>
      </c>
      <c r="B14" s="3">
        <v>120000</v>
      </c>
      <c r="C14" s="3">
        <f>B14</f>
        <v>120000</v>
      </c>
      <c r="D14" s="3">
        <v>120000</v>
      </c>
      <c r="E14" s="3">
        <f>D14</f>
        <v>120000</v>
      </c>
      <c r="F14" s="3">
        <v>0</v>
      </c>
      <c r="G14" s="3">
        <v>0</v>
      </c>
    </row>
    <row r="15" spans="1:7" ht="18.75" x14ac:dyDescent="0.25">
      <c r="A15" s="4" t="s">
        <v>14</v>
      </c>
      <c r="B15" s="3">
        <f>10800*2</f>
        <v>21600</v>
      </c>
      <c r="C15" s="3">
        <f>B15</f>
        <v>21600</v>
      </c>
      <c r="D15" s="3">
        <f>B15</f>
        <v>21600</v>
      </c>
      <c r="E15" s="3">
        <f>D15</f>
        <v>21600</v>
      </c>
      <c r="F15" s="3">
        <v>0</v>
      </c>
      <c r="G15" s="3">
        <v>0</v>
      </c>
    </row>
    <row r="16" spans="1:7" ht="18.75" x14ac:dyDescent="0.25">
      <c r="A16" s="4" t="s">
        <v>15</v>
      </c>
      <c r="B16" s="3">
        <f>B6-B14</f>
        <v>1102700</v>
      </c>
      <c r="C16" s="3">
        <f>C6-C14</f>
        <v>1102700</v>
      </c>
      <c r="D16" s="3">
        <f>D6-D14</f>
        <v>1102700</v>
      </c>
      <c r="E16" s="3">
        <f>E6-E14</f>
        <v>1102700</v>
      </c>
      <c r="F16" s="3">
        <f>F6</f>
        <v>1342700</v>
      </c>
      <c r="G16" s="3">
        <f>G6</f>
        <v>1222700</v>
      </c>
    </row>
    <row r="17" spans="1:7" ht="18.75" x14ac:dyDescent="0.25">
      <c r="A17" s="4" t="s">
        <v>16</v>
      </c>
      <c r="B17" s="3">
        <f>B16*0.09</f>
        <v>99243</v>
      </c>
      <c r="C17" s="3">
        <v>0</v>
      </c>
      <c r="D17" s="3">
        <f>D16*0.19</f>
        <v>209513</v>
      </c>
      <c r="E17" s="3">
        <v>0</v>
      </c>
      <c r="F17" s="5">
        <f>F16*0.19</f>
        <v>255113</v>
      </c>
      <c r="G17" s="5">
        <f>G16*0.19</f>
        <v>232313</v>
      </c>
    </row>
    <row r="18" spans="1:7" ht="18.75" x14ac:dyDescent="0.25">
      <c r="A18" s="4" t="s">
        <v>17</v>
      </c>
      <c r="B18" s="3">
        <f t="shared" ref="B18:G18" si="7">B16-B17</f>
        <v>1003457</v>
      </c>
      <c r="C18" s="3">
        <f t="shared" si="7"/>
        <v>1102700</v>
      </c>
      <c r="D18" s="3">
        <f t="shared" si="7"/>
        <v>893187</v>
      </c>
      <c r="E18" s="3">
        <f t="shared" si="7"/>
        <v>1102700</v>
      </c>
      <c r="F18" s="5">
        <f t="shared" si="7"/>
        <v>1087587</v>
      </c>
      <c r="G18" s="5">
        <f t="shared" si="7"/>
        <v>990387</v>
      </c>
    </row>
    <row r="19" spans="1:7" ht="18.75" x14ac:dyDescent="0.25">
      <c r="A19" s="4" t="s">
        <v>18</v>
      </c>
      <c r="B19" s="3">
        <f>B18*0.19</f>
        <v>190656.83000000002</v>
      </c>
      <c r="C19" s="3">
        <f>C18*0.182</f>
        <v>200691.4</v>
      </c>
      <c r="D19" s="3">
        <f>D18*0.19</f>
        <v>169705.53</v>
      </c>
      <c r="E19" s="3">
        <f>E18*0.211</f>
        <v>232669.69999999998</v>
      </c>
      <c r="F19" s="3">
        <v>0</v>
      </c>
      <c r="G19" s="3">
        <v>0</v>
      </c>
    </row>
    <row r="20" spans="1:7" ht="18.75" x14ac:dyDescent="0.25">
      <c r="A20" s="4" t="s">
        <v>19</v>
      </c>
      <c r="B20" s="3"/>
      <c r="C20" s="3"/>
      <c r="D20" s="3">
        <f>B20</f>
        <v>0</v>
      </c>
      <c r="E20" s="3"/>
      <c r="F20" s="3">
        <f>F16*0.049</f>
        <v>65792.3</v>
      </c>
      <c r="G20" s="3">
        <f>G16*0.049</f>
        <v>59912.3</v>
      </c>
    </row>
    <row r="21" spans="1:7" ht="18.75" x14ac:dyDescent="0.25">
      <c r="A21" s="4" t="s">
        <v>20</v>
      </c>
      <c r="B21" s="3"/>
      <c r="C21" s="3"/>
      <c r="D21" s="3">
        <f>B21</f>
        <v>0</v>
      </c>
      <c r="E21" s="3"/>
      <c r="F21" s="3">
        <f>IF((F16-1000000)*0.04&lt;0,0,(F16-1000000)*0.04)</f>
        <v>13708</v>
      </c>
      <c r="G21" s="3">
        <f>IF((G16-1000000)*0.04&lt;0,0,(G16-1000000)*0.04)</f>
        <v>8908</v>
      </c>
    </row>
    <row r="22" spans="1:7" ht="21" x14ac:dyDescent="0.3">
      <c r="A22" s="8" t="s">
        <v>21</v>
      </c>
      <c r="B22" s="9">
        <f>B7+B19+B12+B17+B15+B21+B20+B11+B5</f>
        <v>421593.16333333333</v>
      </c>
      <c r="C22" s="9">
        <f t="shared" ref="C22:G22" si="8">C7+C19+C12+C17+C15+C21+C20+C11+C5</f>
        <v>332384.73333333334</v>
      </c>
      <c r="D22" s="9">
        <f t="shared" si="8"/>
        <v>510911.86333333334</v>
      </c>
      <c r="E22" s="9">
        <f t="shared" si="8"/>
        <v>364363.03333333333</v>
      </c>
      <c r="F22" s="9">
        <f t="shared" si="8"/>
        <v>379518.3</v>
      </c>
      <c r="G22" s="9">
        <f t="shared" si="8"/>
        <v>373838.3</v>
      </c>
    </row>
    <row r="23" spans="1:7" ht="18" x14ac:dyDescent="0.25">
      <c r="A23" s="1"/>
      <c r="B23" s="1"/>
      <c r="C23" s="1"/>
      <c r="D23" s="1"/>
      <c r="E23" s="1"/>
      <c r="F23" s="1"/>
      <c r="G23" s="1"/>
    </row>
    <row r="24" spans="1:7" ht="150" customHeight="1" x14ac:dyDescent="0.25">
      <c r="A24" s="1"/>
      <c r="B24" s="1"/>
      <c r="C24" s="1"/>
      <c r="D24" s="1"/>
      <c r="E24" s="1"/>
      <c r="F24" s="1"/>
      <c r="G24" s="1"/>
    </row>
    <row r="27" spans="1:7" x14ac:dyDescent="0.2">
      <c r="A27" t="s">
        <v>22</v>
      </c>
    </row>
    <row r="28" spans="1:7" x14ac:dyDescent="0.2">
      <c r="A28" t="s">
        <v>23</v>
      </c>
      <c r="B28">
        <v>1000</v>
      </c>
      <c r="F28">
        <f>B28</f>
        <v>1000</v>
      </c>
    </row>
    <row r="29" spans="1:7" x14ac:dyDescent="0.2">
      <c r="A29" t="s">
        <v>24</v>
      </c>
      <c r="B29" s="6">
        <v>0.09</v>
      </c>
      <c r="C29" s="6"/>
      <c r="D29" s="6"/>
      <c r="E29" s="6"/>
      <c r="F29" s="6">
        <v>0.19</v>
      </c>
    </row>
    <row r="30" spans="1:7" x14ac:dyDescent="0.2">
      <c r="A30" t="s">
        <v>25</v>
      </c>
      <c r="B30">
        <f>B29*B28</f>
        <v>90</v>
      </c>
      <c r="F30">
        <f>F29*F28</f>
        <v>190</v>
      </c>
    </row>
    <row r="31" spans="1:7" x14ac:dyDescent="0.2">
      <c r="A31" t="s">
        <v>26</v>
      </c>
      <c r="B31">
        <f>B28-B30</f>
        <v>910</v>
      </c>
      <c r="F31">
        <f>F28-F30</f>
        <v>810</v>
      </c>
    </row>
    <row r="32" spans="1:7" x14ac:dyDescent="0.2">
      <c r="A32" t="s">
        <v>27</v>
      </c>
      <c r="B32">
        <f>B31*0.19</f>
        <v>172.9</v>
      </c>
      <c r="F32">
        <f>F31*0.19</f>
        <v>153.9</v>
      </c>
    </row>
    <row r="33" spans="1:6" x14ac:dyDescent="0.2">
      <c r="A33" t="s">
        <v>28</v>
      </c>
      <c r="B33">
        <f>B30*0.9</f>
        <v>81</v>
      </c>
      <c r="F33">
        <f>F30*0.7</f>
        <v>133</v>
      </c>
    </row>
    <row r="34" spans="1:6" x14ac:dyDescent="0.2">
      <c r="A34" t="s">
        <v>29</v>
      </c>
      <c r="B34">
        <f>B32-B33</f>
        <v>91.9</v>
      </c>
      <c r="F34">
        <f>F32-F33</f>
        <v>20.900000000000006</v>
      </c>
    </row>
    <row r="35" spans="1:6" x14ac:dyDescent="0.2">
      <c r="A35" t="s">
        <v>30</v>
      </c>
      <c r="B35">
        <f>B34+B30</f>
        <v>181.9</v>
      </c>
      <c r="F35">
        <f>F34+F30</f>
        <v>210.9</v>
      </c>
    </row>
    <row r="37" spans="1:6" x14ac:dyDescent="0.2">
      <c r="A37" t="s">
        <v>31</v>
      </c>
      <c r="B37" s="7">
        <f>B35/B28</f>
        <v>0.18190000000000001</v>
      </c>
      <c r="C37" s="7"/>
      <c r="D37" s="7"/>
      <c r="E37" s="7"/>
      <c r="F37" s="7">
        <f>F35/F28</f>
        <v>0.2109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ZOO VS JDG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Eryk Skłodowski</dc:creator>
  <cp:lastModifiedBy>Eryk Skłodowski</cp:lastModifiedBy>
  <dcterms:created xsi:type="dcterms:W3CDTF">2022-10-18T08:59:43Z</dcterms:created>
  <dcterms:modified xsi:type="dcterms:W3CDTF">2022-10-26T13:36:06Z</dcterms:modified>
</cp:coreProperties>
</file>